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Гера\2024\"/>
    </mc:Choice>
  </mc:AlternateContent>
  <xr:revisionPtr revIDLastSave="0" documentId="13_ncr:1_{12C743BD-3BFF-4953-B272-4F666549EBC9}" xr6:coauthVersionLast="47" xr6:coauthVersionMax="47" xr10:uidLastSave="{00000000-0000-0000-0000-000000000000}"/>
  <bookViews>
    <workbookView xWindow="-120" yWindow="-120" windowWidth="20730" windowHeight="11310" tabRatio="891" activeTab="1" xr2:uid="{00000000-000D-0000-FFFF-FFFF00000000}"/>
  </bookViews>
  <sheets>
    <sheet name="Место-баллы" sheetId="1" r:id="rId1"/>
    <sheet name="абсолютка" sheetId="83" r:id="rId2"/>
  </sheets>
  <definedNames>
    <definedName name="_xlnm._FilterDatabase" localSheetId="1" hidden="1">абсолютка!$B$7:$AM$7</definedName>
  </definedNames>
  <calcPr calcId="181029"/>
</workbook>
</file>

<file path=xl/calcChain.xml><?xml version="1.0" encoding="utf-8"?>
<calcChain xmlns="http://schemas.openxmlformats.org/spreadsheetml/2006/main">
  <c r="S8" i="83" l="1"/>
  <c r="S11" i="83"/>
  <c r="S9" i="83"/>
  <c r="M9" i="83"/>
  <c r="S10" i="83"/>
  <c r="M10" i="83"/>
  <c r="S12" i="83"/>
  <c r="AI2" i="83"/>
  <c r="Z2" i="83"/>
  <c r="AA8" i="83" s="1"/>
  <c r="AH10" i="83"/>
  <c r="AA10" i="83"/>
  <c r="Y10" i="83"/>
  <c r="T10" i="83"/>
  <c r="U10" i="83" s="1"/>
  <c r="L10" i="83"/>
  <c r="AH8" i="83"/>
  <c r="Y8" i="83"/>
  <c r="T8" i="83"/>
  <c r="U8" i="83" s="1"/>
  <c r="L8" i="83"/>
  <c r="AH11" i="83"/>
  <c r="AA11" i="83"/>
  <c r="Y11" i="83"/>
  <c r="T11" i="83"/>
  <c r="U11" i="83" s="1"/>
  <c r="L11" i="83"/>
  <c r="AH9" i="83"/>
  <c r="Y9" i="83"/>
  <c r="T9" i="83"/>
  <c r="U9" i="83" s="1"/>
  <c r="L9" i="83"/>
  <c r="AH12" i="83"/>
  <c r="AA12" i="83"/>
  <c r="Y12" i="83"/>
  <c r="T12" i="83"/>
  <c r="U12" i="83" s="1"/>
  <c r="L12" i="83"/>
  <c r="M2" i="83"/>
  <c r="AA9" i="83" l="1"/>
  <c r="N10" i="83"/>
  <c r="O10" i="83" s="1"/>
  <c r="N8" i="83"/>
  <c r="O8" i="83" s="1"/>
  <c r="N11" i="83"/>
  <c r="O11" i="83" s="1"/>
  <c r="N9" i="83"/>
  <c r="O9" i="83" s="1"/>
  <c r="N12" i="83"/>
  <c r="O12" i="83" s="1"/>
  <c r="AJ10" i="83"/>
  <c r="AK10" i="83" s="1"/>
  <c r="AJ8" i="83"/>
  <c r="AK8" i="83" s="1"/>
  <c r="AJ11" i="83"/>
  <c r="AK11" i="83" s="1"/>
  <c r="AJ9" i="83"/>
  <c r="AK9" i="83" s="1"/>
  <c r="AJ12" i="83"/>
  <c r="AK12" i="83" s="1"/>
  <c r="AB12" i="83"/>
  <c r="AB9" i="83"/>
  <c r="AB11" i="83"/>
  <c r="AB8" i="83"/>
  <c r="AB10" i="83"/>
  <c r="AL12" i="83" l="1"/>
  <c r="AM12" i="83" s="1"/>
  <c r="P12" i="83"/>
  <c r="Q12" i="83" s="1"/>
  <c r="P11" i="83"/>
  <c r="Q11" i="83" s="1"/>
  <c r="P10" i="83"/>
  <c r="Q10" i="83" s="1"/>
  <c r="AL11" i="83"/>
  <c r="AM11" i="83" s="1"/>
  <c r="AL10" i="83"/>
  <c r="AM10" i="83" s="1"/>
  <c r="P9" i="83"/>
  <c r="Q9" i="83" s="1"/>
  <c r="P8" i="83"/>
  <c r="Q8" i="83" s="1"/>
  <c r="AL8" i="83"/>
  <c r="AM8" i="83" s="1"/>
  <c r="AL9" i="83"/>
  <c r="AM9" i="83" s="1"/>
  <c r="AC10" i="83"/>
  <c r="AD10" i="83" s="1"/>
  <c r="AC8" i="83"/>
  <c r="AD8" i="83" s="1"/>
  <c r="AC11" i="83"/>
  <c r="AD11" i="83" s="1"/>
  <c r="AC9" i="83"/>
  <c r="AD9" i="83" s="1"/>
  <c r="AC12" i="83"/>
  <c r="AD12" i="83" s="1"/>
  <c r="C10" i="83" l="1"/>
  <c r="C12" i="83"/>
  <c r="C8" i="83"/>
  <c r="C9" i="83"/>
  <c r="C11" i="83"/>
  <c r="B11" i="83" l="1"/>
  <c r="D11" i="83" s="1"/>
  <c r="B9" i="83"/>
  <c r="D9" i="83" s="1"/>
  <c r="B10" i="83"/>
  <c r="D10" i="83" s="1"/>
  <c r="B12" i="83"/>
  <c r="D12" i="83" s="1"/>
  <c r="B8" i="83"/>
  <c r="D8" i="83" s="1"/>
</calcChain>
</file>

<file path=xl/sharedStrings.xml><?xml version="1.0" encoding="utf-8"?>
<sst xmlns="http://schemas.openxmlformats.org/spreadsheetml/2006/main" count="63" uniqueCount="40">
  <si>
    <t>100-бальная система</t>
  </si>
  <si>
    <t>50-бальная система</t>
  </si>
  <si>
    <t>место</t>
  </si>
  <si>
    <t>баллы</t>
  </si>
  <si>
    <t>Итоговый результат</t>
  </si>
  <si>
    <t>Задание 3
100 баллов</t>
  </si>
  <si>
    <t>Итоговое место</t>
  </si>
  <si>
    <t>Сумма баллов</t>
  </si>
  <si>
    <t>Мин</t>
  </si>
  <si>
    <t>Сек</t>
  </si>
  <si>
    <t>Время</t>
  </si>
  <si>
    <t>Место</t>
  </si>
  <si>
    <t>Баллы</t>
  </si>
  <si>
    <t>Повторения</t>
  </si>
  <si>
    <t>Штраф</t>
  </si>
  <si>
    <t>Рейтинг</t>
  </si>
  <si>
    <t>Задание 2
100 баллов</t>
  </si>
  <si>
    <t>12 минут</t>
  </si>
  <si>
    <t>9 минут</t>
  </si>
  <si>
    <t>Регион</t>
  </si>
  <si>
    <t>Тоннаж</t>
  </si>
  <si>
    <t>Команда</t>
  </si>
  <si>
    <t>Задание 1.1
100 баллов</t>
  </si>
  <si>
    <t>Задание 1.2
100 баллов</t>
  </si>
  <si>
    <t>13-15 МЖ</t>
  </si>
  <si>
    <t>35-44 МЖ</t>
  </si>
  <si>
    <t>45+ МЖ</t>
  </si>
  <si>
    <t>45+ ММ</t>
  </si>
  <si>
    <t>20 минут</t>
  </si>
  <si>
    <t>Москва</t>
  </si>
  <si>
    <t>Категория</t>
  </si>
  <si>
    <t>Команды мастера/подростки</t>
  </si>
  <si>
    <t>District11</t>
  </si>
  <si>
    <t>Рязань</t>
  </si>
  <si>
    <t>Самовывоз</t>
  </si>
  <si>
    <t>Бункер 110</t>
  </si>
  <si>
    <t>Ярославль</t>
  </si>
  <si>
    <t>Ст.Оскол-Москва</t>
  </si>
  <si>
    <t>Старый Оскол / Москва</t>
  </si>
  <si>
    <t>Твори Бардак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</si>
</sst>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rgb="FF000000"/>
      <name val="Calibri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CC2E5"/>
        <bgColor rgb="FF9CC2E5"/>
      </patternFill>
    </fill>
    <fill>
      <patternFill patternType="solid">
        <fgColor theme="0" tint="-4.9989318521683403E-2"/>
        <bgColor rgb="FFF2F2F2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4"/>
  </cellStyleXfs>
  <cellXfs count="25">
    <xf numFmtId="0" fontId="0" fillId="0" borderId="0" xfId="0"/>
    <xf numFmtId="0" fontId="0" fillId="3" borderId="3" xfId="0" applyFill="1" applyBorder="1"/>
    <xf numFmtId="0" fontId="0" fillId="4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3" fillId="8" borderId="5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3" fillId="8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2" xfId="0" applyFont="1" applyBorder="1"/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workbookViewId="0">
      <selection activeCell="R12" sqref="R12"/>
    </sheetView>
  </sheetViews>
  <sheetFormatPr defaultColWidth="14.42578125" defaultRowHeight="15" customHeight="1" x14ac:dyDescent="0.25"/>
  <cols>
    <col min="1" max="2" width="8.7109375" customWidth="1"/>
    <col min="3" max="3" width="1.42578125" customWidth="1"/>
    <col min="4" max="11" width="8.7109375" customWidth="1"/>
  </cols>
  <sheetData>
    <row r="1" spans="1:5" x14ac:dyDescent="0.25">
      <c r="A1" s="17" t="s">
        <v>0</v>
      </c>
      <c r="B1" s="18"/>
      <c r="C1" s="1"/>
      <c r="D1" s="17" t="s">
        <v>1</v>
      </c>
      <c r="E1" s="18"/>
    </row>
    <row r="2" spans="1:5" x14ac:dyDescent="0.25">
      <c r="A2" s="2" t="s">
        <v>2</v>
      </c>
      <c r="B2" s="2" t="s">
        <v>3</v>
      </c>
      <c r="C2" s="1"/>
      <c r="D2" s="2" t="s">
        <v>2</v>
      </c>
      <c r="E2" s="2" t="s">
        <v>3</v>
      </c>
    </row>
    <row r="3" spans="1:5" x14ac:dyDescent="0.25">
      <c r="A3" s="3">
        <v>1</v>
      </c>
      <c r="B3" s="3">
        <v>100</v>
      </c>
      <c r="C3" s="1"/>
      <c r="D3" s="3">
        <v>1</v>
      </c>
      <c r="E3" s="3">
        <v>50</v>
      </c>
    </row>
    <row r="4" spans="1:5" x14ac:dyDescent="0.25">
      <c r="A4" s="3">
        <v>2</v>
      </c>
      <c r="B4" s="3">
        <v>95</v>
      </c>
      <c r="C4" s="1"/>
      <c r="D4" s="3">
        <v>2</v>
      </c>
      <c r="E4" s="3">
        <v>48</v>
      </c>
    </row>
    <row r="5" spans="1:5" x14ac:dyDescent="0.25">
      <c r="A5" s="3">
        <v>3</v>
      </c>
      <c r="B5" s="3">
        <v>90</v>
      </c>
      <c r="C5" s="1"/>
      <c r="D5" s="3">
        <v>3</v>
      </c>
      <c r="E5" s="3">
        <v>46</v>
      </c>
    </row>
    <row r="6" spans="1:5" x14ac:dyDescent="0.25">
      <c r="A6" s="3">
        <v>4</v>
      </c>
      <c r="B6" s="3">
        <v>85</v>
      </c>
      <c r="C6" s="1"/>
      <c r="D6" s="3">
        <v>4</v>
      </c>
      <c r="E6" s="3">
        <v>44</v>
      </c>
    </row>
    <row r="7" spans="1:5" x14ac:dyDescent="0.25">
      <c r="A7" s="3">
        <v>5</v>
      </c>
      <c r="B7" s="3">
        <v>80</v>
      </c>
      <c r="C7" s="1"/>
      <c r="D7" s="3">
        <v>5</v>
      </c>
      <c r="E7" s="3">
        <v>42</v>
      </c>
    </row>
    <row r="8" spans="1:5" x14ac:dyDescent="0.25">
      <c r="A8" s="3">
        <v>6</v>
      </c>
      <c r="B8" s="3">
        <v>75</v>
      </c>
      <c r="C8" s="1"/>
      <c r="D8" s="3">
        <v>6</v>
      </c>
      <c r="E8" s="3">
        <v>41</v>
      </c>
    </row>
    <row r="9" spans="1:5" x14ac:dyDescent="0.25">
      <c r="A9" s="3">
        <v>7</v>
      </c>
      <c r="B9" s="3">
        <v>73</v>
      </c>
      <c r="C9" s="1"/>
      <c r="D9" s="3">
        <v>7</v>
      </c>
      <c r="E9" s="3">
        <v>40</v>
      </c>
    </row>
    <row r="10" spans="1:5" x14ac:dyDescent="0.25">
      <c r="A10" s="3">
        <v>8</v>
      </c>
      <c r="B10" s="3">
        <v>71</v>
      </c>
      <c r="C10" s="1"/>
      <c r="D10" s="3">
        <v>8</v>
      </c>
      <c r="E10" s="3">
        <v>39</v>
      </c>
    </row>
    <row r="11" spans="1:5" x14ac:dyDescent="0.25">
      <c r="A11" s="3">
        <v>9</v>
      </c>
      <c r="B11" s="3">
        <v>69</v>
      </c>
      <c r="C11" s="1"/>
      <c r="D11" s="3">
        <v>9</v>
      </c>
      <c r="E11" s="3">
        <v>38</v>
      </c>
    </row>
    <row r="12" spans="1:5" x14ac:dyDescent="0.25">
      <c r="A12" s="3">
        <v>10</v>
      </c>
      <c r="B12" s="3">
        <v>67</v>
      </c>
      <c r="C12" s="1"/>
      <c r="D12" s="3">
        <v>10</v>
      </c>
      <c r="E12" s="3">
        <v>37</v>
      </c>
    </row>
    <row r="13" spans="1:5" x14ac:dyDescent="0.25">
      <c r="A13" s="3">
        <v>11</v>
      </c>
      <c r="B13" s="3">
        <v>65</v>
      </c>
      <c r="C13" s="1"/>
      <c r="D13" s="3">
        <v>11</v>
      </c>
      <c r="E13" s="3">
        <v>36</v>
      </c>
    </row>
    <row r="14" spans="1:5" x14ac:dyDescent="0.25">
      <c r="A14" s="3">
        <v>12</v>
      </c>
      <c r="B14" s="3">
        <v>63</v>
      </c>
      <c r="C14" s="1"/>
      <c r="D14" s="3">
        <v>12</v>
      </c>
      <c r="E14" s="3">
        <v>35</v>
      </c>
    </row>
    <row r="15" spans="1:5" x14ac:dyDescent="0.25">
      <c r="A15" s="3">
        <v>13</v>
      </c>
      <c r="B15" s="3">
        <v>61</v>
      </c>
      <c r="C15" s="1"/>
      <c r="D15" s="3">
        <v>13</v>
      </c>
      <c r="E15" s="3">
        <v>34</v>
      </c>
    </row>
    <row r="16" spans="1:5" x14ac:dyDescent="0.25">
      <c r="A16" s="3">
        <v>14</v>
      </c>
      <c r="B16" s="3">
        <v>59</v>
      </c>
      <c r="C16" s="1"/>
      <c r="D16" s="3">
        <v>14</v>
      </c>
      <c r="E16" s="3">
        <v>33</v>
      </c>
    </row>
    <row r="17" spans="1:5" x14ac:dyDescent="0.25">
      <c r="A17" s="3">
        <v>15</v>
      </c>
      <c r="B17" s="3">
        <v>57</v>
      </c>
      <c r="C17" s="1"/>
      <c r="D17" s="3">
        <v>15</v>
      </c>
      <c r="E17" s="3">
        <v>32</v>
      </c>
    </row>
    <row r="18" spans="1:5" x14ac:dyDescent="0.25">
      <c r="A18" s="3">
        <v>16</v>
      </c>
      <c r="B18" s="3">
        <v>55</v>
      </c>
      <c r="C18" s="1"/>
      <c r="D18" s="3">
        <v>16</v>
      </c>
      <c r="E18" s="3">
        <v>31</v>
      </c>
    </row>
    <row r="19" spans="1:5" x14ac:dyDescent="0.25">
      <c r="A19" s="3">
        <v>17</v>
      </c>
      <c r="B19" s="3">
        <v>53</v>
      </c>
      <c r="C19" s="1"/>
      <c r="D19" s="3">
        <v>17</v>
      </c>
      <c r="E19" s="3">
        <v>30</v>
      </c>
    </row>
    <row r="20" spans="1:5" x14ac:dyDescent="0.25">
      <c r="A20" s="3">
        <v>18</v>
      </c>
      <c r="B20" s="3">
        <v>51</v>
      </c>
      <c r="C20" s="1"/>
      <c r="D20" s="3">
        <v>18</v>
      </c>
      <c r="E20" s="3">
        <v>29</v>
      </c>
    </row>
    <row r="21" spans="1:5" ht="15.75" customHeight="1" x14ac:dyDescent="0.25">
      <c r="A21" s="3">
        <v>19</v>
      </c>
      <c r="B21" s="3">
        <v>49</v>
      </c>
      <c r="C21" s="1"/>
      <c r="D21" s="3">
        <v>19</v>
      </c>
      <c r="E21" s="3">
        <v>28</v>
      </c>
    </row>
    <row r="22" spans="1:5" ht="15.75" customHeight="1" x14ac:dyDescent="0.25">
      <c r="A22" s="3">
        <v>20</v>
      </c>
      <c r="B22" s="3">
        <v>47</v>
      </c>
      <c r="C22" s="1"/>
      <c r="D22" s="3">
        <v>20</v>
      </c>
      <c r="E22" s="3">
        <v>27</v>
      </c>
    </row>
    <row r="23" spans="1:5" ht="15.75" customHeight="1" x14ac:dyDescent="0.25">
      <c r="A23" s="3">
        <v>21</v>
      </c>
      <c r="B23" s="3">
        <v>45</v>
      </c>
      <c r="C23" s="1"/>
      <c r="D23" s="3">
        <v>21</v>
      </c>
      <c r="E23" s="3">
        <v>26</v>
      </c>
    </row>
    <row r="24" spans="1:5" ht="15.75" customHeight="1" x14ac:dyDescent="0.25">
      <c r="A24" s="3">
        <v>22</v>
      </c>
      <c r="B24" s="3">
        <v>43</v>
      </c>
      <c r="C24" s="1"/>
      <c r="D24" s="3">
        <v>22</v>
      </c>
      <c r="E24" s="3">
        <v>25</v>
      </c>
    </row>
    <row r="25" spans="1:5" ht="15.75" customHeight="1" x14ac:dyDescent="0.25">
      <c r="A25" s="3">
        <v>23</v>
      </c>
      <c r="B25" s="3">
        <v>41</v>
      </c>
      <c r="C25" s="1"/>
      <c r="D25" s="3">
        <v>23</v>
      </c>
      <c r="E25" s="3">
        <v>24</v>
      </c>
    </row>
    <row r="26" spans="1:5" ht="15.75" customHeight="1" x14ac:dyDescent="0.25">
      <c r="A26" s="3">
        <v>24</v>
      </c>
      <c r="B26" s="3">
        <v>39</v>
      </c>
      <c r="C26" s="1"/>
      <c r="D26" s="3">
        <v>24</v>
      </c>
      <c r="E26" s="3">
        <v>23</v>
      </c>
    </row>
    <row r="27" spans="1:5" ht="15.75" customHeight="1" x14ac:dyDescent="0.25">
      <c r="A27" s="3">
        <v>25</v>
      </c>
      <c r="B27" s="3">
        <v>37</v>
      </c>
      <c r="C27" s="1"/>
      <c r="D27" s="3">
        <v>25</v>
      </c>
      <c r="E27" s="3">
        <v>22</v>
      </c>
    </row>
    <row r="28" spans="1:5" ht="15.75" customHeight="1" x14ac:dyDescent="0.25">
      <c r="A28" s="3">
        <v>26</v>
      </c>
      <c r="B28" s="3">
        <v>35</v>
      </c>
      <c r="C28" s="1"/>
      <c r="D28" s="3">
        <v>26</v>
      </c>
      <c r="E28" s="3">
        <v>21</v>
      </c>
    </row>
    <row r="29" spans="1:5" ht="15.75" customHeight="1" x14ac:dyDescent="0.25">
      <c r="A29" s="3">
        <v>27</v>
      </c>
      <c r="B29" s="3">
        <v>33</v>
      </c>
      <c r="C29" s="1"/>
      <c r="D29" s="3">
        <v>27</v>
      </c>
      <c r="E29" s="3">
        <v>20</v>
      </c>
    </row>
    <row r="30" spans="1:5" ht="15.75" customHeight="1" x14ac:dyDescent="0.25">
      <c r="A30" s="3">
        <v>28</v>
      </c>
      <c r="B30" s="3">
        <v>31</v>
      </c>
      <c r="C30" s="1"/>
      <c r="D30" s="3">
        <v>28</v>
      </c>
      <c r="E30" s="3">
        <v>19</v>
      </c>
    </row>
    <row r="31" spans="1:5" ht="15.75" customHeight="1" x14ac:dyDescent="0.25">
      <c r="A31" s="3">
        <v>29</v>
      </c>
      <c r="B31" s="3">
        <v>29</v>
      </c>
      <c r="C31" s="1"/>
      <c r="D31" s="3">
        <v>29</v>
      </c>
      <c r="E31" s="3">
        <v>18</v>
      </c>
    </row>
    <row r="32" spans="1:5" ht="15.75" customHeight="1" x14ac:dyDescent="0.25">
      <c r="A32" s="3">
        <v>30</v>
      </c>
      <c r="B32" s="3">
        <v>27</v>
      </c>
      <c r="C32" s="1"/>
      <c r="D32" s="3">
        <v>30</v>
      </c>
      <c r="E32" s="3">
        <v>17</v>
      </c>
    </row>
    <row r="33" spans="1:5" ht="15.75" customHeight="1" x14ac:dyDescent="0.25">
      <c r="A33" s="3">
        <v>31</v>
      </c>
      <c r="B33" s="3">
        <v>26</v>
      </c>
      <c r="C33" s="1"/>
      <c r="D33" s="3">
        <v>31</v>
      </c>
      <c r="E33" s="3">
        <v>16</v>
      </c>
    </row>
    <row r="34" spans="1:5" ht="15.75" customHeight="1" x14ac:dyDescent="0.25">
      <c r="A34" s="3">
        <v>32</v>
      </c>
      <c r="B34" s="3">
        <v>25</v>
      </c>
      <c r="C34" s="1"/>
      <c r="D34" s="3">
        <v>32</v>
      </c>
      <c r="E34" s="3">
        <v>15</v>
      </c>
    </row>
    <row r="35" spans="1:5" ht="15.75" customHeight="1" x14ac:dyDescent="0.25">
      <c r="A35" s="3">
        <v>33</v>
      </c>
      <c r="B35" s="3">
        <v>24</v>
      </c>
      <c r="C35" s="1"/>
      <c r="D35" s="3">
        <v>33</v>
      </c>
      <c r="E35" s="3">
        <v>14</v>
      </c>
    </row>
    <row r="36" spans="1:5" ht="15.75" customHeight="1" x14ac:dyDescent="0.25">
      <c r="A36" s="3">
        <v>34</v>
      </c>
      <c r="B36" s="3">
        <v>23</v>
      </c>
      <c r="C36" s="1"/>
      <c r="D36" s="3">
        <v>34</v>
      </c>
      <c r="E36" s="3">
        <v>13</v>
      </c>
    </row>
    <row r="37" spans="1:5" ht="15.75" customHeight="1" x14ac:dyDescent="0.25">
      <c r="A37" s="3">
        <v>35</v>
      </c>
      <c r="B37" s="3">
        <v>22</v>
      </c>
      <c r="C37" s="1"/>
      <c r="D37" s="3">
        <v>35</v>
      </c>
      <c r="E37" s="3">
        <v>12</v>
      </c>
    </row>
    <row r="38" spans="1:5" ht="15.75" customHeight="1" x14ac:dyDescent="0.25">
      <c r="A38" s="3">
        <v>36</v>
      </c>
      <c r="B38" s="3">
        <v>21</v>
      </c>
      <c r="C38" s="1"/>
      <c r="D38" s="3">
        <v>36</v>
      </c>
      <c r="E38" s="3">
        <v>11</v>
      </c>
    </row>
    <row r="39" spans="1:5" ht="15.75" customHeight="1" x14ac:dyDescent="0.25">
      <c r="A39" s="3">
        <v>37</v>
      </c>
      <c r="B39" s="3">
        <v>20</v>
      </c>
      <c r="C39" s="1"/>
      <c r="D39" s="3">
        <v>37</v>
      </c>
      <c r="E39" s="3">
        <v>10</v>
      </c>
    </row>
    <row r="40" spans="1:5" ht="15.75" customHeight="1" x14ac:dyDescent="0.25">
      <c r="A40" s="3">
        <v>38</v>
      </c>
      <c r="B40" s="3">
        <v>19</v>
      </c>
      <c r="C40" s="1"/>
      <c r="D40" s="3">
        <v>38</v>
      </c>
      <c r="E40" s="3">
        <v>9</v>
      </c>
    </row>
    <row r="41" spans="1:5" ht="15.75" customHeight="1" x14ac:dyDescent="0.25">
      <c r="A41" s="3">
        <v>39</v>
      </c>
      <c r="B41" s="3">
        <v>18</v>
      </c>
      <c r="C41" s="1"/>
      <c r="D41" s="3">
        <v>39</v>
      </c>
      <c r="E41" s="3">
        <v>8</v>
      </c>
    </row>
    <row r="42" spans="1:5" ht="15.75" customHeight="1" x14ac:dyDescent="0.25">
      <c r="A42" s="3">
        <v>40</v>
      </c>
      <c r="B42" s="3">
        <v>17</v>
      </c>
      <c r="C42" s="1"/>
      <c r="D42" s="3">
        <v>40</v>
      </c>
      <c r="E42" s="3">
        <v>7</v>
      </c>
    </row>
    <row r="43" spans="1:5" ht="15.75" customHeight="1" x14ac:dyDescent="0.25">
      <c r="A43" s="3">
        <v>41</v>
      </c>
      <c r="B43" s="3">
        <v>16</v>
      </c>
      <c r="C43" s="1"/>
    </row>
    <row r="44" spans="1:5" ht="15.75" customHeight="1" x14ac:dyDescent="0.25">
      <c r="A44" s="3">
        <v>42</v>
      </c>
      <c r="B44" s="3">
        <v>15</v>
      </c>
      <c r="C44" s="1"/>
    </row>
    <row r="45" spans="1:5" ht="15.75" customHeight="1" x14ac:dyDescent="0.25">
      <c r="A45" s="3">
        <v>43</v>
      </c>
      <c r="B45" s="3">
        <v>14</v>
      </c>
      <c r="C45" s="1"/>
    </row>
    <row r="46" spans="1:5" ht="15.75" customHeight="1" x14ac:dyDescent="0.25">
      <c r="A46" s="3">
        <v>44</v>
      </c>
      <c r="B46" s="3">
        <v>13</v>
      </c>
      <c r="C46" s="1"/>
    </row>
    <row r="47" spans="1:5" ht="15.75" customHeight="1" x14ac:dyDescent="0.25">
      <c r="A47" s="3">
        <v>45</v>
      </c>
      <c r="B47" s="3">
        <v>12</v>
      </c>
      <c r="C47" s="1"/>
    </row>
    <row r="48" spans="1:5" ht="15.75" customHeight="1" x14ac:dyDescent="0.25">
      <c r="A48" s="3">
        <v>46</v>
      </c>
      <c r="B48" s="3">
        <v>11</v>
      </c>
      <c r="C48" s="1"/>
    </row>
    <row r="49" spans="1:3" ht="15.75" customHeight="1" x14ac:dyDescent="0.25">
      <c r="A49" s="3">
        <v>47</v>
      </c>
      <c r="B49" s="3">
        <v>10</v>
      </c>
      <c r="C49" s="1"/>
    </row>
    <row r="50" spans="1:3" ht="15.75" customHeight="1" x14ac:dyDescent="0.25">
      <c r="A50" s="3">
        <v>48</v>
      </c>
      <c r="B50" s="3">
        <v>9</v>
      </c>
      <c r="C50" s="1"/>
    </row>
    <row r="51" spans="1:3" ht="15.75" customHeight="1" x14ac:dyDescent="0.25">
      <c r="A51" s="3">
        <v>49</v>
      </c>
      <c r="B51" s="3">
        <v>8</v>
      </c>
      <c r="C51" s="1"/>
    </row>
    <row r="52" spans="1:3" ht="15.75" customHeight="1" x14ac:dyDescent="0.25">
      <c r="A52" s="3">
        <v>50</v>
      </c>
      <c r="B52" s="3">
        <v>7</v>
      </c>
      <c r="C52" s="1"/>
    </row>
    <row r="53" spans="1:3" ht="15.75" customHeight="1" x14ac:dyDescent="0.25">
      <c r="A53" s="3">
        <v>51</v>
      </c>
      <c r="B53" s="3">
        <v>6</v>
      </c>
      <c r="C53" s="1"/>
    </row>
    <row r="54" spans="1:3" ht="15.75" customHeight="1" x14ac:dyDescent="0.25">
      <c r="A54" s="3">
        <v>52</v>
      </c>
      <c r="B54" s="3">
        <v>5</v>
      </c>
      <c r="C54" s="1"/>
    </row>
    <row r="55" spans="1:3" ht="15.75" customHeight="1" x14ac:dyDescent="0.25">
      <c r="A55" s="3">
        <v>53</v>
      </c>
      <c r="B55" s="3">
        <v>4</v>
      </c>
      <c r="C55" s="1"/>
    </row>
    <row r="56" spans="1:3" ht="15.75" customHeight="1" x14ac:dyDescent="0.25">
      <c r="A56" s="3">
        <v>54</v>
      </c>
      <c r="B56" s="3">
        <v>3</v>
      </c>
      <c r="C56" s="1"/>
    </row>
    <row r="57" spans="1:3" ht="15.75" customHeight="1" x14ac:dyDescent="0.25">
      <c r="A57" s="3">
        <v>55</v>
      </c>
      <c r="B57" s="3">
        <v>2</v>
      </c>
      <c r="C57" s="1"/>
    </row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A1:B1"/>
    <mergeCell ref="D1:E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79EC-DAD9-4F56-8318-07C51BDF0B04}">
  <sheetPr>
    <pageSetUpPr fitToPage="1"/>
  </sheetPr>
  <dimension ref="B1:AM44"/>
  <sheetViews>
    <sheetView tabSelected="1" zoomScaleNormal="100" workbookViewId="0">
      <pane xSplit="11" ySplit="7" topLeftCell="R8" activePane="bottomRight" state="frozen"/>
      <selection pane="topRight" activeCell="L1" sqref="L1"/>
      <selection pane="bottomLeft" activeCell="A8" sqref="A8"/>
      <selection pane="bottomRight" activeCell="AM16" sqref="AM16"/>
    </sheetView>
  </sheetViews>
  <sheetFormatPr defaultColWidth="14.42578125" defaultRowHeight="15" customHeight="1" outlineLevelCol="1" x14ac:dyDescent="0.25"/>
  <cols>
    <col min="1" max="1" width="8.7109375" customWidth="1"/>
    <col min="2" max="2" width="9" customWidth="1"/>
    <col min="3" max="3" width="7.42578125" customWidth="1"/>
    <col min="4" max="4" width="8.5703125" hidden="1" customWidth="1" outlineLevel="1"/>
    <col min="5" max="5" width="1.42578125" customWidth="1" collapsed="1"/>
    <col min="6" max="6" width="16.7109375" bestFit="1" customWidth="1"/>
    <col min="7" max="7" width="22.5703125" bestFit="1" customWidth="1"/>
    <col min="8" max="8" width="15" bestFit="1" customWidth="1"/>
    <col min="9" max="9" width="1.42578125" customWidth="1"/>
    <col min="10" max="10" width="5.140625" hidden="1" customWidth="1" outlineLevel="1"/>
    <col min="11" max="11" width="4.28515625" hidden="1" customWidth="1" outlineLevel="1"/>
    <col min="12" max="12" width="7.140625" customWidth="1" collapsed="1"/>
    <col min="13" max="13" width="6.85546875" customWidth="1"/>
    <col min="14" max="14" width="7.85546875" hidden="1" customWidth="1" outlineLevel="1"/>
    <col min="15" max="15" width="7.140625" hidden="1" customWidth="1" outlineLevel="1"/>
    <col min="16" max="16" width="7.140625" customWidth="1" collapsed="1"/>
    <col min="17" max="17" width="6.85546875" customWidth="1"/>
    <col min="18" max="18" width="1.42578125" customWidth="1"/>
    <col min="19" max="19" width="7.42578125" customWidth="1"/>
    <col min="20" max="20" width="7.140625" customWidth="1"/>
    <col min="21" max="21" width="6.85546875" customWidth="1"/>
    <col min="22" max="22" width="1.42578125" customWidth="1"/>
    <col min="23" max="23" width="5.140625" hidden="1" customWidth="1" outlineLevel="1"/>
    <col min="24" max="24" width="4.28515625" hidden="1" customWidth="1" outlineLevel="1"/>
    <col min="25" max="25" width="7.140625" customWidth="1" collapsed="1"/>
    <col min="26" max="26" width="6.85546875" customWidth="1"/>
    <col min="27" max="27" width="7.85546875" hidden="1" customWidth="1" outlineLevel="1"/>
    <col min="28" max="28" width="7.140625" hidden="1" customWidth="1" outlineLevel="1"/>
    <col min="29" max="29" width="7.140625" customWidth="1" collapsed="1"/>
    <col min="30" max="30" width="6.85546875" customWidth="1"/>
    <col min="31" max="31" width="1.42578125" customWidth="1"/>
    <col min="32" max="32" width="5.140625" hidden="1" customWidth="1" outlineLevel="1"/>
    <col min="33" max="33" width="4.28515625" hidden="1" customWidth="1" outlineLevel="1"/>
    <col min="34" max="34" width="7.140625" customWidth="1" collapsed="1"/>
    <col min="35" max="35" width="6.85546875" hidden="1" customWidth="1" outlineLevel="1"/>
    <col min="36" max="36" width="7.85546875" hidden="1" customWidth="1" outlineLevel="1"/>
    <col min="37" max="37" width="7.140625" hidden="1" customWidth="1" outlineLevel="1"/>
    <col min="38" max="38" width="7.140625" customWidth="1" collapsed="1"/>
    <col min="39" max="39" width="6.85546875" customWidth="1"/>
  </cols>
  <sheetData>
    <row r="1" spans="2:39" x14ac:dyDescent="0.25">
      <c r="F1" s="12"/>
      <c r="G1" s="12"/>
      <c r="H1" s="12"/>
      <c r="J1" s="3"/>
      <c r="K1" s="3"/>
      <c r="L1" s="3"/>
      <c r="M1" s="3"/>
      <c r="N1" s="3"/>
      <c r="O1" s="3"/>
      <c r="P1" s="3"/>
      <c r="Q1" s="4">
        <v>1</v>
      </c>
      <c r="S1" s="3"/>
      <c r="T1" s="3"/>
      <c r="U1" s="4">
        <v>1</v>
      </c>
      <c r="W1" s="3"/>
      <c r="X1" s="3"/>
      <c r="Y1" s="3"/>
      <c r="Z1" s="3"/>
      <c r="AA1" s="3"/>
      <c r="AB1" s="3"/>
      <c r="AC1" s="3"/>
      <c r="AD1" s="4">
        <v>1</v>
      </c>
      <c r="AF1" s="3"/>
      <c r="AG1" s="3"/>
      <c r="AH1" s="3"/>
      <c r="AI1" s="3"/>
      <c r="AJ1" s="3"/>
      <c r="AK1" s="3"/>
      <c r="AL1" s="3"/>
      <c r="AM1" s="4">
        <v>1</v>
      </c>
    </row>
    <row r="2" spans="2:39" x14ac:dyDescent="0.25">
      <c r="F2" s="12"/>
      <c r="G2" s="12"/>
      <c r="H2" s="12"/>
      <c r="J2" s="3"/>
      <c r="K2" s="3"/>
      <c r="L2" s="3"/>
      <c r="M2" s="5">
        <f>3*(20+20+100)</f>
        <v>420</v>
      </c>
      <c r="N2" s="3"/>
      <c r="O2" s="3"/>
      <c r="P2" s="3"/>
      <c r="Q2" s="3"/>
      <c r="S2" s="3"/>
      <c r="T2" s="3"/>
      <c r="U2" s="3"/>
      <c r="W2" s="3"/>
      <c r="X2" s="3"/>
      <c r="Y2" s="3"/>
      <c r="Z2" s="5">
        <f>7+5+3+15*3+9*3</f>
        <v>87</v>
      </c>
      <c r="AA2" s="3"/>
      <c r="AB2" s="3"/>
      <c r="AC2" s="3"/>
      <c r="AD2" s="3"/>
      <c r="AF2" s="3"/>
      <c r="AG2" s="3"/>
      <c r="AH2" s="3"/>
      <c r="AI2" s="5">
        <f>80+80+60+40+20</f>
        <v>280</v>
      </c>
      <c r="AJ2" s="3"/>
      <c r="AK2" s="3"/>
      <c r="AL2" s="3"/>
      <c r="AM2" s="3"/>
    </row>
    <row r="3" spans="2:39" x14ac:dyDescent="0.25">
      <c r="F3" s="12"/>
      <c r="G3" s="12"/>
      <c r="H3" s="12"/>
      <c r="J3" s="3"/>
      <c r="K3" s="3"/>
      <c r="L3" s="3"/>
      <c r="M3" s="6" t="s">
        <v>18</v>
      </c>
      <c r="N3" s="3"/>
      <c r="O3" s="3"/>
      <c r="P3" s="3"/>
      <c r="Q3" s="3"/>
      <c r="S3" s="6"/>
      <c r="T3" s="3"/>
      <c r="U3" s="3"/>
      <c r="W3" s="3"/>
      <c r="X3" s="3"/>
      <c r="Y3" s="3"/>
      <c r="Z3" s="6" t="s">
        <v>17</v>
      </c>
      <c r="AA3" s="3"/>
      <c r="AB3" s="3"/>
      <c r="AC3" s="3"/>
      <c r="AD3" s="3"/>
      <c r="AF3" s="3"/>
      <c r="AG3" s="3"/>
      <c r="AH3" s="3"/>
      <c r="AI3" s="6" t="s">
        <v>28</v>
      </c>
      <c r="AJ3" s="3"/>
      <c r="AK3" s="3"/>
      <c r="AL3" s="3"/>
      <c r="AM3" s="3"/>
    </row>
    <row r="4" spans="2:39" x14ac:dyDescent="0.25">
      <c r="J4" s="3"/>
      <c r="K4" s="3"/>
      <c r="L4" s="3"/>
      <c r="M4" s="3"/>
      <c r="N4" s="3"/>
      <c r="O4" s="3"/>
      <c r="P4" s="3"/>
      <c r="Q4" s="3"/>
      <c r="S4" s="3"/>
      <c r="T4" s="3"/>
      <c r="U4" s="3"/>
      <c r="W4" s="3"/>
      <c r="X4" s="3"/>
      <c r="Y4" s="3"/>
      <c r="Z4" s="3"/>
      <c r="AA4" s="3"/>
      <c r="AB4" s="3"/>
      <c r="AC4" s="3"/>
      <c r="AD4" s="3"/>
      <c r="AF4" s="3"/>
      <c r="AG4" s="3"/>
      <c r="AH4" s="3"/>
      <c r="AI4" s="3"/>
      <c r="AJ4" s="3"/>
      <c r="AK4" s="3"/>
      <c r="AL4" s="3"/>
      <c r="AM4" s="3"/>
    </row>
    <row r="5" spans="2:39" ht="15" customHeight="1" x14ac:dyDescent="0.25">
      <c r="B5" s="19" t="s">
        <v>4</v>
      </c>
      <c r="C5" s="20"/>
      <c r="D5" s="21"/>
      <c r="E5" s="7"/>
      <c r="F5" s="19" t="s">
        <v>31</v>
      </c>
      <c r="G5" s="20"/>
      <c r="H5" s="21"/>
      <c r="I5" s="7"/>
      <c r="J5" s="19" t="s">
        <v>22</v>
      </c>
      <c r="K5" s="20"/>
      <c r="L5" s="20"/>
      <c r="M5" s="20"/>
      <c r="N5" s="20"/>
      <c r="O5" s="20"/>
      <c r="P5" s="20"/>
      <c r="Q5" s="21"/>
      <c r="R5" s="7"/>
      <c r="S5" s="20" t="s">
        <v>23</v>
      </c>
      <c r="T5" s="20"/>
      <c r="U5" s="21"/>
      <c r="V5" s="7"/>
      <c r="W5" s="19" t="s">
        <v>16</v>
      </c>
      <c r="X5" s="20"/>
      <c r="Y5" s="20"/>
      <c r="Z5" s="20"/>
      <c r="AA5" s="20"/>
      <c r="AB5" s="20"/>
      <c r="AC5" s="20"/>
      <c r="AD5" s="21"/>
      <c r="AE5" s="7"/>
      <c r="AF5" s="19" t="s">
        <v>5</v>
      </c>
      <c r="AG5" s="20"/>
      <c r="AH5" s="20"/>
      <c r="AI5" s="20"/>
      <c r="AJ5" s="20"/>
      <c r="AK5" s="20"/>
      <c r="AL5" s="20"/>
      <c r="AM5" s="21"/>
    </row>
    <row r="6" spans="2:39" x14ac:dyDescent="0.25">
      <c r="B6" s="22"/>
      <c r="C6" s="23"/>
      <c r="D6" s="24"/>
      <c r="E6" s="8"/>
      <c r="F6" s="22"/>
      <c r="G6" s="23"/>
      <c r="H6" s="24"/>
      <c r="I6" s="8"/>
      <c r="J6" s="22"/>
      <c r="K6" s="23"/>
      <c r="L6" s="23"/>
      <c r="M6" s="23"/>
      <c r="N6" s="23"/>
      <c r="O6" s="23"/>
      <c r="P6" s="23"/>
      <c r="Q6" s="24"/>
      <c r="R6" s="8"/>
      <c r="S6" s="23"/>
      <c r="T6" s="23"/>
      <c r="U6" s="24"/>
      <c r="V6" s="8"/>
      <c r="W6" s="22"/>
      <c r="X6" s="23"/>
      <c r="Y6" s="23"/>
      <c r="Z6" s="23"/>
      <c r="AA6" s="23"/>
      <c r="AB6" s="23"/>
      <c r="AC6" s="23"/>
      <c r="AD6" s="24"/>
      <c r="AE6" s="8"/>
      <c r="AF6" s="22"/>
      <c r="AG6" s="23"/>
      <c r="AH6" s="23"/>
      <c r="AI6" s="23"/>
      <c r="AJ6" s="23"/>
      <c r="AK6" s="23"/>
      <c r="AL6" s="23"/>
      <c r="AM6" s="24"/>
    </row>
    <row r="7" spans="2:39" ht="25.5" x14ac:dyDescent="0.25">
      <c r="B7" s="16" t="s">
        <v>6</v>
      </c>
      <c r="C7" s="16" t="s">
        <v>7</v>
      </c>
      <c r="D7" s="11" t="s">
        <v>15</v>
      </c>
      <c r="E7" s="9"/>
      <c r="F7" s="14" t="s">
        <v>21</v>
      </c>
      <c r="G7" s="14" t="s">
        <v>19</v>
      </c>
      <c r="H7" s="14" t="s">
        <v>30</v>
      </c>
      <c r="I7" s="9"/>
      <c r="J7" s="11" t="s">
        <v>8</v>
      </c>
      <c r="K7" s="11" t="s">
        <v>9</v>
      </c>
      <c r="L7" s="11" t="s">
        <v>10</v>
      </c>
      <c r="M7" s="16" t="s">
        <v>13</v>
      </c>
      <c r="N7" s="11" t="s">
        <v>14</v>
      </c>
      <c r="O7" s="11" t="s">
        <v>10</v>
      </c>
      <c r="P7" s="11" t="s">
        <v>11</v>
      </c>
      <c r="Q7" s="11" t="s">
        <v>12</v>
      </c>
      <c r="R7" s="9"/>
      <c r="S7" s="16" t="s">
        <v>20</v>
      </c>
      <c r="T7" s="11" t="s">
        <v>11</v>
      </c>
      <c r="U7" s="11" t="s">
        <v>12</v>
      </c>
      <c r="V7" s="9"/>
      <c r="W7" s="11" t="s">
        <v>8</v>
      </c>
      <c r="X7" s="11" t="s">
        <v>9</v>
      </c>
      <c r="Y7" s="11" t="s">
        <v>10</v>
      </c>
      <c r="Z7" s="16" t="s">
        <v>13</v>
      </c>
      <c r="AA7" s="11" t="s">
        <v>14</v>
      </c>
      <c r="AB7" s="11" t="s">
        <v>10</v>
      </c>
      <c r="AC7" s="11" t="s">
        <v>11</v>
      </c>
      <c r="AD7" s="11" t="s">
        <v>12</v>
      </c>
      <c r="AE7" s="9"/>
      <c r="AF7" s="11" t="s">
        <v>8</v>
      </c>
      <c r="AG7" s="11" t="s">
        <v>9</v>
      </c>
      <c r="AH7" s="11" t="s">
        <v>10</v>
      </c>
      <c r="AI7" s="16" t="s">
        <v>13</v>
      </c>
      <c r="AJ7" s="11" t="s">
        <v>14</v>
      </c>
      <c r="AK7" s="11" t="s">
        <v>10</v>
      </c>
      <c r="AL7" s="11" t="s">
        <v>11</v>
      </c>
      <c r="AM7" s="11" t="s">
        <v>12</v>
      </c>
    </row>
    <row r="8" spans="2:39" x14ac:dyDescent="0.25">
      <c r="B8" s="7">
        <f>RANK(C8,C$8:C$12,0)</f>
        <v>1</v>
      </c>
      <c r="C8" s="7">
        <f>SUMIF($I$1:$AM$1,1,$I8:$AM8)</f>
        <v>390</v>
      </c>
      <c r="D8" s="7">
        <f>VLOOKUP(B8,'Место-баллы'!$A$3:$E$52,5,0)</f>
        <v>50</v>
      </c>
      <c r="E8" s="10"/>
      <c r="F8" s="10" t="s">
        <v>37</v>
      </c>
      <c r="G8" s="10" t="s">
        <v>38</v>
      </c>
      <c r="H8" s="15" t="s">
        <v>27</v>
      </c>
      <c r="I8" s="10"/>
      <c r="J8" s="7">
        <v>8</v>
      </c>
      <c r="K8" s="7">
        <v>42</v>
      </c>
      <c r="L8" s="13">
        <f>TIME(0,J8,K8)</f>
        <v>6.0416666666666665E-3</v>
      </c>
      <c r="M8" s="7">
        <v>420</v>
      </c>
      <c r="N8" s="7">
        <f>M$2-M8</f>
        <v>0</v>
      </c>
      <c r="O8" s="13">
        <f>L8+TIME(0,0,N8)</f>
        <v>6.0416666666666665E-3</v>
      </c>
      <c r="P8" s="7">
        <f>RANK(O8,O$8:O$12,1)</f>
        <v>1</v>
      </c>
      <c r="Q8" s="7">
        <f>VLOOKUP(P8,'Место-баллы'!$A$3:$E$52,2,0)</f>
        <v>100</v>
      </c>
      <c r="R8" s="10"/>
      <c r="S8" s="7">
        <f>70+80</f>
        <v>150</v>
      </c>
      <c r="T8" s="7">
        <f>RANK(S8,S$8:S$12,0)</f>
        <v>2</v>
      </c>
      <c r="U8" s="7">
        <f>VLOOKUP(T8,'Место-баллы'!$A$3:$E$52,2,0)</f>
        <v>95</v>
      </c>
      <c r="V8" s="10"/>
      <c r="W8" s="7">
        <v>9</v>
      </c>
      <c r="X8" s="7">
        <v>57</v>
      </c>
      <c r="Y8" s="13">
        <f>TIME(0,W8,X8)</f>
        <v>6.9097222222222225E-3</v>
      </c>
      <c r="Z8" s="7">
        <v>87</v>
      </c>
      <c r="AA8" s="7">
        <f>Z$2-Z8</f>
        <v>0</v>
      </c>
      <c r="AB8" s="13">
        <f>Y8+TIME(0,0,AA8)</f>
        <v>6.9097222222222225E-3</v>
      </c>
      <c r="AC8" s="7">
        <f>RANK(AB8,AB$8:AB$12,1)</f>
        <v>2</v>
      </c>
      <c r="AD8" s="7">
        <f>VLOOKUP(AC8,'Место-баллы'!$A$3:$E$52,2,0)</f>
        <v>95</v>
      </c>
      <c r="AE8" s="10"/>
      <c r="AF8" s="7">
        <v>13</v>
      </c>
      <c r="AG8" s="7">
        <v>5</v>
      </c>
      <c r="AH8" s="13">
        <f>TIME(0,AF8,AG8)</f>
        <v>9.0856481481481483E-3</v>
      </c>
      <c r="AI8" s="7">
        <v>280</v>
      </c>
      <c r="AJ8" s="7">
        <f>AI$2-AI8</f>
        <v>0</v>
      </c>
      <c r="AK8" s="13">
        <f>AH8+TIME(0,0,AJ8)</f>
        <v>9.0856481481481483E-3</v>
      </c>
      <c r="AL8" s="7">
        <f>RANK(AK8,AK$8:AK$12,1)</f>
        <v>1</v>
      </c>
      <c r="AM8" s="7">
        <f>VLOOKUP(AL8,'Место-баллы'!$A$3:$E$52,2,0)</f>
        <v>100</v>
      </c>
    </row>
    <row r="9" spans="2:39" x14ac:dyDescent="0.25">
      <c r="B9" s="7">
        <f>RANK(C9,C$8:C$12,0)</f>
        <v>2</v>
      </c>
      <c r="C9" s="7">
        <f>SUMIF($I$1:$AM$1,1,$I9:$AM9)</f>
        <v>380</v>
      </c>
      <c r="D9" s="7">
        <f>VLOOKUP(B9,'Место-баллы'!$A$3:$E$52,5,0)</f>
        <v>48</v>
      </c>
      <c r="E9" s="10"/>
      <c r="F9" s="10" t="s">
        <v>34</v>
      </c>
      <c r="G9" s="10" t="s">
        <v>29</v>
      </c>
      <c r="H9" s="15" t="s">
        <v>26</v>
      </c>
      <c r="I9" s="10"/>
      <c r="J9" s="7">
        <v>9</v>
      </c>
      <c r="K9" s="7">
        <v>5</v>
      </c>
      <c r="L9" s="13">
        <f>TIME(0,J9,K9)</f>
        <v>6.3078703703703708E-3</v>
      </c>
      <c r="M9" s="7">
        <f>320+98</f>
        <v>418</v>
      </c>
      <c r="N9" s="7">
        <f>M$2-M9</f>
        <v>2</v>
      </c>
      <c r="O9" s="13">
        <f>L9+TIME(0,0,N9)</f>
        <v>6.3310185185185188E-3</v>
      </c>
      <c r="P9" s="7">
        <f>RANK(O9,O$8:O$12,1)</f>
        <v>2</v>
      </c>
      <c r="Q9" s="7">
        <f>VLOOKUP(P9,'Место-баллы'!$A$3:$E$52,2,0)</f>
        <v>95</v>
      </c>
      <c r="R9" s="10"/>
      <c r="S9" s="7">
        <f>50+95</f>
        <v>145</v>
      </c>
      <c r="T9" s="7">
        <f>RANK(S9,S$8:S$12,0)</f>
        <v>3</v>
      </c>
      <c r="U9" s="7">
        <f>VLOOKUP(T9,'Место-баллы'!$A$3:$E$52,2,0)</f>
        <v>90</v>
      </c>
      <c r="V9" s="10"/>
      <c r="W9" s="7">
        <v>9</v>
      </c>
      <c r="X9" s="7">
        <v>4</v>
      </c>
      <c r="Y9" s="13">
        <f>TIME(0,W9,X9)</f>
        <v>6.2962962962962964E-3</v>
      </c>
      <c r="Z9" s="7">
        <v>87</v>
      </c>
      <c r="AA9" s="7">
        <f>Z$2-Z9</f>
        <v>0</v>
      </c>
      <c r="AB9" s="13">
        <f>Y9+TIME(0,0,AA9)</f>
        <v>6.2962962962962964E-3</v>
      </c>
      <c r="AC9" s="7">
        <f>RANK(AB9,AB$8:AB$12,1)</f>
        <v>1</v>
      </c>
      <c r="AD9" s="7">
        <f>VLOOKUP(AC9,'Место-баллы'!$A$3:$E$52,2,0)</f>
        <v>100</v>
      </c>
      <c r="AE9" s="10"/>
      <c r="AF9" s="7">
        <v>13</v>
      </c>
      <c r="AG9" s="7">
        <v>38</v>
      </c>
      <c r="AH9" s="13">
        <f>TIME(0,AF9,AG9)</f>
        <v>9.4675925925925934E-3</v>
      </c>
      <c r="AI9" s="7">
        <v>280</v>
      </c>
      <c r="AJ9" s="7">
        <f>AI$2-AI9</f>
        <v>0</v>
      </c>
      <c r="AK9" s="13">
        <f>AH9+TIME(0,0,AJ9)</f>
        <v>9.4675925925925934E-3</v>
      </c>
      <c r="AL9" s="7">
        <f>RANK(AK9,AK$8:AK$12,1)</f>
        <v>2</v>
      </c>
      <c r="AM9" s="7">
        <f>VLOOKUP(AL9,'Место-баллы'!$A$3:$E$52,2,0)</f>
        <v>95</v>
      </c>
    </row>
    <row r="10" spans="2:39" x14ac:dyDescent="0.25">
      <c r="B10" s="7">
        <f>RANK(C10,C$8:C$12,0)</f>
        <v>3</v>
      </c>
      <c r="C10" s="7">
        <f>SUMIF($I$1:$AM$1,1,$I10:$AM10)</f>
        <v>360</v>
      </c>
      <c r="D10" s="7">
        <f>VLOOKUP(B10,'Место-баллы'!$A$3:$E$52,5,0)</f>
        <v>46</v>
      </c>
      <c r="E10" s="10"/>
      <c r="F10" s="10" t="s">
        <v>39</v>
      </c>
      <c r="G10" s="10" t="s">
        <v>29</v>
      </c>
      <c r="H10" s="15" t="s">
        <v>25</v>
      </c>
      <c r="I10" s="10"/>
      <c r="J10" s="7">
        <v>9</v>
      </c>
      <c r="K10" s="7">
        <v>5</v>
      </c>
      <c r="L10" s="13">
        <f>TIME(0,J10,K10)</f>
        <v>6.3078703703703708E-3</v>
      </c>
      <c r="M10" s="7">
        <f>320+65</f>
        <v>385</v>
      </c>
      <c r="N10" s="7">
        <f>M$2-M10</f>
        <v>35</v>
      </c>
      <c r="O10" s="13">
        <f>L10+TIME(0,0,N10)</f>
        <v>6.7129629629629631E-3</v>
      </c>
      <c r="P10" s="7">
        <f>RANK(O10,O$8:O$12,1)</f>
        <v>3</v>
      </c>
      <c r="Q10" s="7">
        <f>VLOOKUP(P10,'Место-баллы'!$A$3:$E$52,2,0)</f>
        <v>90</v>
      </c>
      <c r="R10" s="10"/>
      <c r="S10" s="7">
        <f>42+110</f>
        <v>152</v>
      </c>
      <c r="T10" s="7">
        <f>RANK(S10,S$8:S$12,0)</f>
        <v>1</v>
      </c>
      <c r="U10" s="7">
        <f>VLOOKUP(T10,'Место-баллы'!$A$3:$E$52,2,0)</f>
        <v>100</v>
      </c>
      <c r="V10" s="10"/>
      <c r="W10" s="7">
        <v>12</v>
      </c>
      <c r="X10" s="7">
        <v>5</v>
      </c>
      <c r="Y10" s="13">
        <f>TIME(0,W10,X10)</f>
        <v>8.3912037037037045E-3</v>
      </c>
      <c r="Z10" s="7">
        <v>84</v>
      </c>
      <c r="AA10" s="7">
        <f>Z$2-Z10</f>
        <v>3</v>
      </c>
      <c r="AB10" s="13">
        <f>Y10+TIME(0,0,AA10)</f>
        <v>8.425925925925927E-3</v>
      </c>
      <c r="AC10" s="7">
        <f>RANK(AB10,AB$8:AB$12,1)</f>
        <v>5</v>
      </c>
      <c r="AD10" s="7">
        <f>VLOOKUP(AC10,'Место-баллы'!$A$3:$E$52,2,0)</f>
        <v>80</v>
      </c>
      <c r="AE10" s="10"/>
      <c r="AF10" s="7">
        <v>15</v>
      </c>
      <c r="AG10" s="7">
        <v>26</v>
      </c>
      <c r="AH10" s="13">
        <f>TIME(0,AF10,AG10)</f>
        <v>1.0717592592592593E-2</v>
      </c>
      <c r="AI10" s="7">
        <v>280</v>
      </c>
      <c r="AJ10" s="7">
        <f>AI$2-AI10</f>
        <v>0</v>
      </c>
      <c r="AK10" s="13">
        <f>AH10+TIME(0,0,AJ10)</f>
        <v>1.0717592592592593E-2</v>
      </c>
      <c r="AL10" s="7">
        <f>RANK(AK10,AK$8:AK$12,1)</f>
        <v>3</v>
      </c>
      <c r="AM10" s="7">
        <f>VLOOKUP(AL10,'Место-баллы'!$A$3:$E$52,2,0)</f>
        <v>90</v>
      </c>
    </row>
    <row r="11" spans="2:39" x14ac:dyDescent="0.25">
      <c r="B11" s="7">
        <f>RANK(C11,C$8:C$12,0)</f>
        <v>4</v>
      </c>
      <c r="C11" s="7">
        <f>SUMIF($I$1:$AM$1,1,$I11:$AM11)</f>
        <v>345</v>
      </c>
      <c r="D11" s="7">
        <f>VLOOKUP(B11,'Место-баллы'!$A$3:$E$52,5,0)</f>
        <v>44</v>
      </c>
      <c r="E11" s="10"/>
      <c r="F11" s="10" t="s">
        <v>35</v>
      </c>
      <c r="G11" s="10" t="s">
        <v>36</v>
      </c>
      <c r="H11" s="15" t="s">
        <v>27</v>
      </c>
      <c r="I11" s="10"/>
      <c r="J11" s="7">
        <v>9</v>
      </c>
      <c r="K11" s="7">
        <v>5</v>
      </c>
      <c r="L11" s="13">
        <f>TIME(0,J11,K11)</f>
        <v>6.3078703703703708E-3</v>
      </c>
      <c r="M11" s="7">
        <v>320</v>
      </c>
      <c r="N11" s="7">
        <f>M$2-M11</f>
        <v>100</v>
      </c>
      <c r="O11" s="13">
        <f>L11+TIME(0,0,N11)</f>
        <v>7.4652777777777781E-3</v>
      </c>
      <c r="P11" s="7">
        <f>RANK(O11,O$8:O$12,1)</f>
        <v>4</v>
      </c>
      <c r="Q11" s="7">
        <f>VLOOKUP(P11,'Место-баллы'!$A$3:$E$52,2,0)</f>
        <v>85</v>
      </c>
      <c r="R11" s="10"/>
      <c r="S11" s="7">
        <f>40+70</f>
        <v>110</v>
      </c>
      <c r="T11" s="7">
        <f>RANK(S11,S$8:S$12,0)</f>
        <v>4</v>
      </c>
      <c r="U11" s="7">
        <f>VLOOKUP(T11,'Место-баллы'!$A$3:$E$52,2,0)</f>
        <v>85</v>
      </c>
      <c r="V11" s="10"/>
      <c r="W11" s="7">
        <v>11</v>
      </c>
      <c r="X11" s="7">
        <v>29</v>
      </c>
      <c r="Y11" s="13">
        <f>TIME(0,W11,X11)</f>
        <v>7.9745370370370369E-3</v>
      </c>
      <c r="Z11" s="7">
        <v>87</v>
      </c>
      <c r="AA11" s="7">
        <f>Z$2-Z11</f>
        <v>0</v>
      </c>
      <c r="AB11" s="13">
        <f>Y11+TIME(0,0,AA11)</f>
        <v>7.9745370370370369E-3</v>
      </c>
      <c r="AC11" s="7">
        <f>RANK(AB11,AB$8:AB$12,1)</f>
        <v>3</v>
      </c>
      <c r="AD11" s="7">
        <f>VLOOKUP(AC11,'Место-баллы'!$A$3:$E$52,2,0)</f>
        <v>90</v>
      </c>
      <c r="AE11" s="10"/>
      <c r="AF11" s="7">
        <v>16</v>
      </c>
      <c r="AG11" s="7">
        <v>3</v>
      </c>
      <c r="AH11" s="13">
        <f>TIME(0,AF11,AG11)</f>
        <v>1.1145833333333334E-2</v>
      </c>
      <c r="AI11" s="7">
        <v>280</v>
      </c>
      <c r="AJ11" s="7">
        <f>AI$2-AI11</f>
        <v>0</v>
      </c>
      <c r="AK11" s="13">
        <f>AH11+TIME(0,0,AJ11)</f>
        <v>1.1145833333333334E-2</v>
      </c>
      <c r="AL11" s="7">
        <f>RANK(AK11,AK$8:AK$12,1)</f>
        <v>4</v>
      </c>
      <c r="AM11" s="7">
        <f>VLOOKUP(AL11,'Место-баллы'!$A$3:$E$52,2,0)</f>
        <v>85</v>
      </c>
    </row>
    <row r="12" spans="2:39" x14ac:dyDescent="0.25">
      <c r="B12" s="7">
        <f>RANK(C12,C$8:C$12,0)</f>
        <v>5</v>
      </c>
      <c r="C12" s="7">
        <f>SUMIF($I$1:$AM$1,1,$I12:$AM12)</f>
        <v>325</v>
      </c>
      <c r="D12" s="7">
        <f>VLOOKUP(B12,'Место-баллы'!$A$3:$E$52,5,0)</f>
        <v>42</v>
      </c>
      <c r="E12" s="10"/>
      <c r="F12" s="10" t="s">
        <v>32</v>
      </c>
      <c r="G12" s="10" t="s">
        <v>33</v>
      </c>
      <c r="H12" s="15" t="s">
        <v>24</v>
      </c>
      <c r="I12" s="10"/>
      <c r="J12" s="7">
        <v>9</v>
      </c>
      <c r="K12" s="7">
        <v>5</v>
      </c>
      <c r="L12" s="13">
        <f>TIME(0,J12,K12)</f>
        <v>6.3078703703703708E-3</v>
      </c>
      <c r="M12" s="7">
        <v>280</v>
      </c>
      <c r="N12" s="7">
        <f>M$2-M12</f>
        <v>140</v>
      </c>
      <c r="O12" s="13">
        <f>L12+TIME(0,0,N12)</f>
        <v>7.9282407407407409E-3</v>
      </c>
      <c r="P12" s="7">
        <f>RANK(O12,O$8:O$12,1)</f>
        <v>5</v>
      </c>
      <c r="Q12" s="7">
        <f>VLOOKUP(P12,'Место-баллы'!$A$3:$E$52,2,0)</f>
        <v>80</v>
      </c>
      <c r="R12" s="10"/>
      <c r="S12" s="7">
        <f>30+60</f>
        <v>90</v>
      </c>
      <c r="T12" s="7">
        <f>RANK(S12,S$8:S$12,0)</f>
        <v>5</v>
      </c>
      <c r="U12" s="7">
        <f>VLOOKUP(T12,'Место-баллы'!$A$3:$E$52,2,0)</f>
        <v>80</v>
      </c>
      <c r="V12" s="10"/>
      <c r="W12" s="7">
        <v>12</v>
      </c>
      <c r="X12" s="7">
        <v>5</v>
      </c>
      <c r="Y12" s="13">
        <f>TIME(0,W12,X12)</f>
        <v>8.3912037037037045E-3</v>
      </c>
      <c r="Z12" s="7">
        <v>87</v>
      </c>
      <c r="AA12" s="7">
        <f>Z$2-Z12</f>
        <v>0</v>
      </c>
      <c r="AB12" s="13">
        <f>Y12+TIME(0,0,AA12)</f>
        <v>8.3912037037037045E-3</v>
      </c>
      <c r="AC12" s="7">
        <f>RANK(AB12,AB$8:AB$12,1)</f>
        <v>4</v>
      </c>
      <c r="AD12" s="7">
        <f>VLOOKUP(AC12,'Место-баллы'!$A$3:$E$52,2,0)</f>
        <v>85</v>
      </c>
      <c r="AE12" s="10"/>
      <c r="AF12" s="7">
        <v>16</v>
      </c>
      <c r="AG12" s="7">
        <v>55</v>
      </c>
      <c r="AH12" s="13">
        <f>TIME(0,AF12,AG12)</f>
        <v>1.1747685185185186E-2</v>
      </c>
      <c r="AI12" s="7">
        <v>280</v>
      </c>
      <c r="AJ12" s="7">
        <f>AI$2-AI12</f>
        <v>0</v>
      </c>
      <c r="AK12" s="13">
        <f>AH12+TIME(0,0,AJ12)</f>
        <v>1.1747685185185186E-2</v>
      </c>
      <c r="AL12" s="7">
        <f>RANK(AK12,AK$8:AK$12,1)</f>
        <v>5</v>
      </c>
      <c r="AM12" s="7">
        <f>VLOOKUP(AL12,'Место-баллы'!$A$3:$E$52,2,0)</f>
        <v>80</v>
      </c>
    </row>
    <row r="13" spans="2:39" ht="15.75" customHeight="1" x14ac:dyDescent="0.25"/>
    <row r="14" spans="2:39" ht="15.75" customHeight="1" x14ac:dyDescent="0.25"/>
    <row r="15" spans="2:39" ht="15.75" customHeight="1" x14ac:dyDescent="0.25"/>
    <row r="16" spans="2:39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</sheetData>
  <mergeCells count="6">
    <mergeCell ref="AF5:AM6"/>
    <mergeCell ref="B5:D6"/>
    <mergeCell ref="F5:H6"/>
    <mergeCell ref="J5:Q6"/>
    <mergeCell ref="S5:U6"/>
    <mergeCell ref="W5:AD6"/>
  </mergeCells>
  <conditionalFormatting sqref="F8:F12">
    <cfRule type="duplicateValues" dxfId="0" priority="2"/>
  </conditionalFormatting>
  <printOptions horizontalCentered="1" verticalCentered="1"/>
  <pageMargins left="0" right="0" top="0" bottom="0" header="0" footer="0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Место-баллы</vt:lpstr>
      <vt:lpstr>абсолютка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Reseption</dc:creator>
  <cp:lastModifiedBy>hp</cp:lastModifiedBy>
  <cp:lastPrinted>2024-12-08T16:13:46Z</cp:lastPrinted>
  <dcterms:created xsi:type="dcterms:W3CDTF">2017-08-12T14:09:08Z</dcterms:created>
  <dcterms:modified xsi:type="dcterms:W3CDTF">2024-12-08T16:13:50Z</dcterms:modified>
</cp:coreProperties>
</file>